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9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<sst xmlns="http://schemas.openxmlformats.org/spreadsheetml/2006/main" count="88" uniqueCount="54">
  <si>
    <t>LV PRODUCT DESCRIPTION</t>
  </si>
  <si>
    <t>ITEM NO</t>
  </si>
  <si>
    <t>PRODUCT</t>
  </si>
  <si>
    <t>COLOUR</t>
  </si>
  <si>
    <t>PRODUCT SIZE</t>
  </si>
  <si>
    <t>COUNTRY OF  ORIGIN</t>
  </si>
  <si>
    <t>MATERIALS</t>
  </si>
  <si>
    <t>NO OF CARTONS</t>
  </si>
  <si>
    <t>DESCRIPTION</t>
  </si>
  <si>
    <t>DIMENSIONS</t>
  </si>
  <si>
    <t>carton size</t>
  </si>
  <si>
    <t>CBM</t>
  </si>
  <si>
    <t>NET WEIGHT  (KG)</t>
  </si>
  <si>
    <t>PICTURE</t>
  </si>
  <si>
    <t>HEPBURN</t>
  </si>
  <si>
    <t>17RJ308-504565-2</t>
  </si>
  <si>
    <t xml:space="preserve"> BEDSIDE TABLE WITH 3 DRAWERS</t>
  </si>
  <si>
    <t xml:space="preserve"> ANTIQUE GOLD </t>
  </si>
  <si>
    <t>500*450*650</t>
  </si>
  <si>
    <t>CHINA</t>
  </si>
  <si>
    <t>MDF+GLASS</t>
  </si>
  <si>
    <t>1 OF 1</t>
  </si>
  <si>
    <t>3 DRAWERS BEDSIDE TABLE</t>
  </si>
  <si>
    <t>615*565*770</t>
  </si>
  <si>
    <t>17RJ308-964682-2</t>
  </si>
  <si>
    <t xml:space="preserve">  CHEST WITH 3 DRAWERS</t>
  </si>
  <si>
    <t>960*460*820</t>
  </si>
  <si>
    <t>3 DRAWERS CHEST</t>
  </si>
  <si>
    <t>1075*575*940</t>
  </si>
  <si>
    <t>17RJ308-1254682-2</t>
  </si>
  <si>
    <t>CHEST WITH 6 DRAWERS</t>
  </si>
  <si>
    <t>1200*460*820</t>
  </si>
  <si>
    <t>6 DRAWERS CHEST</t>
  </si>
  <si>
    <t>1315*575*940</t>
  </si>
  <si>
    <t>17RJ308-1204580-2</t>
  </si>
  <si>
    <t>CONSOLE TABLE WITH 1 DRAWER</t>
  </si>
  <si>
    <t>1200*450*800</t>
  </si>
  <si>
    <t>1 DRAWER CONSOLE TABLE</t>
  </si>
  <si>
    <t>1315*575*365</t>
  </si>
  <si>
    <t>MIRROR</t>
  </si>
  <si>
    <t>18RG094-115784</t>
  </si>
  <si>
    <t>1150*780*40</t>
  </si>
  <si>
    <t>MDF&amp;GLASS</t>
  </si>
  <si>
    <t>1275*905*110</t>
  </si>
  <si>
    <t>18RG195-160803</t>
  </si>
  <si>
    <t>PURE GOLD</t>
  </si>
  <si>
    <t>1600*800*30</t>
  </si>
  <si>
    <t>1725*925*100</t>
  </si>
  <si>
    <t>18RG099- 59592</t>
  </si>
  <si>
    <t>950*950*20</t>
  </si>
  <si>
    <t>1075*925*100</t>
  </si>
  <si>
    <t>17RG007C-115783</t>
  </si>
  <si>
    <t>1150*780*30</t>
  </si>
  <si>
    <t>1275*905*100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</si>
</sst>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dd/mm/yyyy"/>
    <numFmt numFmtId="178" formatCode="0.00_);[Red]\(0.00\)"/>
  </numFmts>
  <fonts count="52">
    <font>
      <sz val="11"/>
      <color indexed="8"/>
      <name val="Calibri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宋体"/>
      <family val="0"/>
    </font>
    <font>
      <sz val="11"/>
      <name val="Calibri"/>
      <family val="2"/>
    </font>
    <font>
      <sz val="12"/>
      <name val="Arial"/>
      <family val="2"/>
    </font>
    <font>
      <sz val="11"/>
      <color indexed="8"/>
      <name val="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37"/>
      <name val="宋体"/>
      <family val="0"/>
    </font>
    <font>
      <sz val="11"/>
      <color indexed="9"/>
      <name val="宋体"/>
      <family val="0"/>
    </font>
    <font>
      <b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39"/>
      <name val="宋体"/>
      <family val="0"/>
    </font>
    <font>
      <sz val="11"/>
      <color indexed="13"/>
      <name val="宋体"/>
      <family val="0"/>
    </font>
    <font>
      <sz val="11"/>
      <color indexed="62"/>
      <name val="宋体"/>
      <family val="0"/>
    </font>
    <font>
      <sz val="11"/>
      <color indexed="12"/>
      <name val="宋体"/>
      <family val="0"/>
    </font>
    <font>
      <sz val="11"/>
      <color indexed="53"/>
      <name val="宋体"/>
      <family val="0"/>
    </font>
    <font>
      <sz val="12"/>
      <color indexed="8"/>
      <name val="宋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0" borderId="0">
      <alignment/>
      <protection/>
    </xf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1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2" fillId="0" borderId="0">
      <alignment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176" fontId="0" fillId="0" borderId="0" xfId="0" applyNumberFormat="1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0" borderId="16" xfId="59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6" fontId="0" fillId="0" borderId="17" xfId="0" applyNumberFormat="1" applyFont="1" applyBorder="1" applyAlignment="1">
      <alignment horizontal="center" vertical="center" wrapText="1"/>
    </xf>
    <xf numFmtId="0" fontId="0" fillId="0" borderId="19" xfId="59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7" fontId="0" fillId="0" borderId="2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1" xfId="59" applyFont="1" applyBorder="1" applyAlignment="1">
      <alignment horizontal="center" vertical="center" wrapText="1"/>
      <protection/>
    </xf>
    <xf numFmtId="2" fontId="0" fillId="0" borderId="21" xfId="0" applyNumberFormat="1" applyFont="1" applyBorder="1" applyAlignment="1">
      <alignment horizontal="center" vertical="center" wrapText="1"/>
    </xf>
    <xf numFmtId="0" fontId="0" fillId="0" borderId="22" xfId="59" applyFont="1" applyBorder="1" applyAlignment="1">
      <alignment horizontal="center" vertical="center" wrapText="1"/>
      <protection/>
    </xf>
    <xf numFmtId="2" fontId="0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178" fontId="0" fillId="0" borderId="0" xfId="0" applyNumberFormat="1" applyFont="1" applyAlignment="1">
      <alignment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/>
    </xf>
    <xf numFmtId="176" fontId="10" fillId="35" borderId="17" xfId="59" applyNumberFormat="1" applyFont="1" applyFill="1" applyBorder="1" applyAlignment="1">
      <alignment horizontal="center" vertical="center" wrapText="1"/>
      <protection/>
    </xf>
    <xf numFmtId="0" fontId="0" fillId="0" borderId="26" xfId="59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176" fontId="10" fillId="35" borderId="11" xfId="59" applyNumberFormat="1" applyFont="1" applyFill="1" applyBorder="1" applyAlignment="1">
      <alignment horizontal="center" vertical="center" wrapText="1"/>
      <protection/>
    </xf>
    <xf numFmtId="0" fontId="0" fillId="0" borderId="27" xfId="59" applyFont="1" applyBorder="1" applyAlignment="1">
      <alignment horizontal="center" vertical="center" wrapText="1"/>
      <protection/>
    </xf>
    <xf numFmtId="178" fontId="8" fillId="0" borderId="11" xfId="0" applyNumberFormat="1" applyFont="1" applyFill="1" applyBorder="1" applyAlignment="1">
      <alignment horizontal="center" vertical="center" wrapText="1"/>
    </xf>
    <xf numFmtId="176" fontId="10" fillId="35" borderId="11" xfId="0" applyNumberFormat="1" applyFont="1" applyFill="1" applyBorder="1" applyAlignment="1">
      <alignment horizontal="center" vertical="center" wrapText="1"/>
    </xf>
    <xf numFmtId="176" fontId="10" fillId="33" borderId="11" xfId="59" applyNumberFormat="1" applyFont="1" applyFill="1" applyBorder="1" applyAlignment="1">
      <alignment horizontal="center" vertical="center" wrapText="1"/>
      <protection/>
    </xf>
    <xf numFmtId="0" fontId="0" fillId="33" borderId="28" xfId="59" applyFont="1" applyFill="1" applyBorder="1" applyAlignment="1">
      <alignment horizontal="center" vertical="center" wrapText="1"/>
      <protection/>
    </xf>
    <xf numFmtId="178" fontId="9" fillId="0" borderId="21" xfId="0" applyNumberFormat="1" applyFont="1" applyFill="1" applyBorder="1" applyAlignment="1">
      <alignment horizontal="center" vertical="center"/>
    </xf>
    <xf numFmtId="176" fontId="0" fillId="35" borderId="21" xfId="59" applyNumberFormat="1" applyFont="1" applyFill="1" applyBorder="1" applyAlignment="1">
      <alignment horizontal="center" vertical="center" wrapText="1"/>
      <protection/>
    </xf>
    <xf numFmtId="178" fontId="9" fillId="0" borderId="11" xfId="0" applyNumberFormat="1" applyFont="1" applyFill="1" applyBorder="1" applyAlignment="1">
      <alignment horizontal="center" vertical="center" wrapText="1"/>
    </xf>
    <xf numFmtId="176" fontId="0" fillId="35" borderId="11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/>
    </xf>
    <xf numFmtId="176" fontId="0" fillId="35" borderId="11" xfId="59" applyNumberFormat="1" applyFont="1" applyFill="1" applyBorder="1" applyAlignment="1">
      <alignment horizontal="center" vertical="center" wrapText="1"/>
      <protection/>
    </xf>
    <xf numFmtId="176" fontId="0" fillId="35" borderId="29" xfId="59" applyNumberFormat="1" applyFont="1" applyFill="1" applyBorder="1" applyAlignment="1">
      <alignment horizontal="center" vertical="center" wrapText="1"/>
      <protection/>
    </xf>
    <xf numFmtId="0" fontId="0" fillId="0" borderId="28" xfId="5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wrapText="1"/>
    </xf>
    <xf numFmtId="178" fontId="11" fillId="0" borderId="0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178" fontId="0" fillId="0" borderId="0" xfId="0" applyNumberFormat="1" applyFont="1" applyBorder="1" applyAlignment="1">
      <alignment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Normal 3" xfId="59"/>
    <cellStyle name="40% - 强调文字颜色 5" xfId="60"/>
    <cellStyle name="60% - 强调文字颜色 5" xfId="61"/>
    <cellStyle name="强调文字颜色 6" xfId="62"/>
    <cellStyle name="Normal 4" xfId="63"/>
    <cellStyle name="40% - 强调文字颜色 6" xfId="64"/>
    <cellStyle name="60% - 强调文字颜色 6" xfId="65"/>
    <cellStyle name="Normal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80FF80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EDEDE"/>
      <rgbColor rgb="005EFF5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3</xdr:row>
      <xdr:rowOff>266700</xdr:rowOff>
    </xdr:from>
    <xdr:to>
      <xdr:col>12</xdr:col>
      <xdr:colOff>1019175</xdr:colOff>
      <xdr:row>3</xdr:row>
      <xdr:rowOff>1219200</xdr:rowOff>
    </xdr:to>
    <xdr:pic>
      <xdr:nvPicPr>
        <xdr:cNvPr id="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695450"/>
          <a:ext cx="885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</xdr:row>
      <xdr:rowOff>295275</xdr:rowOff>
    </xdr:from>
    <xdr:to>
      <xdr:col>12</xdr:col>
      <xdr:colOff>1066800</xdr:colOff>
      <xdr:row>4</xdr:row>
      <xdr:rowOff>1152525</xdr:rowOff>
    </xdr:to>
    <xdr:pic>
      <xdr:nvPicPr>
        <xdr:cNvPr id="2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3257550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6</xdr:row>
      <xdr:rowOff>152400</xdr:rowOff>
    </xdr:from>
    <xdr:to>
      <xdr:col>12</xdr:col>
      <xdr:colOff>1133475</xdr:colOff>
      <xdr:row>6</xdr:row>
      <xdr:rowOff>1038225</xdr:rowOff>
    </xdr:to>
    <xdr:pic>
      <xdr:nvPicPr>
        <xdr:cNvPr id="3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06125" y="5962650"/>
          <a:ext cx="1095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5</xdr:row>
      <xdr:rowOff>238125</xdr:rowOff>
    </xdr:from>
    <xdr:to>
      <xdr:col>12</xdr:col>
      <xdr:colOff>1076325</xdr:colOff>
      <xdr:row>5</xdr:row>
      <xdr:rowOff>1019175</xdr:rowOff>
    </xdr:to>
    <xdr:pic>
      <xdr:nvPicPr>
        <xdr:cNvPr id="4" name="Picture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25175" y="4667250"/>
          <a:ext cx="1019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8</xdr:row>
      <xdr:rowOff>28575</xdr:rowOff>
    </xdr:from>
    <xdr:to>
      <xdr:col>12</xdr:col>
      <xdr:colOff>923925</xdr:colOff>
      <xdr:row>8</xdr:row>
      <xdr:rowOff>1085850</xdr:rowOff>
    </xdr:to>
    <xdr:pic>
      <xdr:nvPicPr>
        <xdr:cNvPr id="5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91850" y="7753350"/>
          <a:ext cx="800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9</xdr:row>
      <xdr:rowOff>19050</xdr:rowOff>
    </xdr:from>
    <xdr:to>
      <xdr:col>12</xdr:col>
      <xdr:colOff>904875</xdr:colOff>
      <xdr:row>9</xdr:row>
      <xdr:rowOff>1200150</xdr:rowOff>
    </xdr:to>
    <xdr:pic>
      <xdr:nvPicPr>
        <xdr:cNvPr id="6" name="Picture 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10900" y="8848725"/>
          <a:ext cx="762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219075</xdr:rowOff>
    </xdr:from>
    <xdr:to>
      <xdr:col>12</xdr:col>
      <xdr:colOff>1038225</xdr:colOff>
      <xdr:row>10</xdr:row>
      <xdr:rowOff>1143000</xdr:rowOff>
    </xdr:to>
    <xdr:pic>
      <xdr:nvPicPr>
        <xdr:cNvPr id="7" name="Picture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82325" y="1030605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11</xdr:row>
      <xdr:rowOff>38100</xdr:rowOff>
    </xdr:from>
    <xdr:to>
      <xdr:col>12</xdr:col>
      <xdr:colOff>933450</xdr:colOff>
      <xdr:row>11</xdr:row>
      <xdr:rowOff>1219200</xdr:rowOff>
    </xdr:to>
    <xdr:pic>
      <xdr:nvPicPr>
        <xdr:cNvPr id="8" name="Picture 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53750" y="11630025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5"/>
  <sheetViews>
    <sheetView tabSelected="1" zoomScale="85" zoomScaleNormal="85" workbookViewId="0" topLeftCell="A1">
      <pane ySplit="2" topLeftCell="A3" activePane="bottomLeft" state="frozen"/>
      <selection pane="bottomLeft" activeCell="N9" sqref="N9"/>
    </sheetView>
  </sheetViews>
  <sheetFormatPr defaultColWidth="9.00390625" defaultRowHeight="15"/>
  <cols>
    <col min="1" max="1" width="18.140625" style="0" customWidth="1"/>
    <col min="2" max="2" width="21.28125" style="2" customWidth="1"/>
    <col min="3" max="3" width="10.28125" style="2" customWidth="1"/>
    <col min="4" max="4" width="14.421875" style="3" customWidth="1"/>
    <col min="5" max="5" width="10.57421875" style="3" customWidth="1"/>
    <col min="6" max="6" width="12.00390625" style="3" customWidth="1"/>
    <col min="7" max="7" width="9.8515625" style="3" customWidth="1"/>
    <col min="8" max="8" width="18.140625" style="3" customWidth="1"/>
    <col min="9" max="10" width="15.7109375" style="3" customWidth="1"/>
    <col min="11" max="11" width="8.00390625" style="4" customWidth="1"/>
    <col min="12" max="12" width="8.8515625" style="3" customWidth="1"/>
    <col min="13" max="13" width="17.57421875" style="3" customWidth="1"/>
    <col min="14" max="14" width="7.57421875" style="3" customWidth="1"/>
    <col min="15" max="15" width="9.57421875" style="3" customWidth="1"/>
    <col min="16" max="16384" width="9.00390625" style="3" customWidth="1"/>
  </cols>
  <sheetData>
    <row r="1" spans="2:12" ht="42.7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45.75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46" t="s">
        <v>11</v>
      </c>
      <c r="L2" s="47" t="s">
        <v>12</v>
      </c>
      <c r="M2" s="47" t="s">
        <v>13</v>
      </c>
    </row>
    <row r="3" spans="1:13" ht="24" customHeight="1">
      <c r="A3" s="10"/>
      <c r="B3" s="11" t="s">
        <v>14</v>
      </c>
      <c r="C3" s="12"/>
      <c r="D3" s="12"/>
      <c r="E3" s="12"/>
      <c r="F3" s="12"/>
      <c r="G3" s="12"/>
      <c r="H3" s="12"/>
      <c r="I3" s="12"/>
      <c r="J3" s="12"/>
      <c r="K3" s="12"/>
      <c r="L3" s="48"/>
      <c r="M3" s="10"/>
    </row>
    <row r="4" spans="1:13" ht="120.75" customHeight="1">
      <c r="A4" s="6" t="s">
        <v>15</v>
      </c>
      <c r="B4" s="13" t="s">
        <v>16</v>
      </c>
      <c r="C4" s="14" t="s">
        <v>17</v>
      </c>
      <c r="D4" s="15" t="s">
        <v>18</v>
      </c>
      <c r="E4" s="14" t="s">
        <v>19</v>
      </c>
      <c r="F4" s="16" t="s">
        <v>20</v>
      </c>
      <c r="G4" s="17" t="s">
        <v>21</v>
      </c>
      <c r="H4" s="14" t="s">
        <v>22</v>
      </c>
      <c r="I4" s="14"/>
      <c r="J4" s="49" t="s">
        <v>23</v>
      </c>
      <c r="K4" s="50">
        <v>0.27</v>
      </c>
      <c r="L4" s="51">
        <v>23.6</v>
      </c>
      <c r="M4" s="52"/>
    </row>
    <row r="5" spans="1:13" ht="115.5" customHeight="1">
      <c r="A5" s="6" t="s">
        <v>24</v>
      </c>
      <c r="B5" s="18" t="s">
        <v>25</v>
      </c>
      <c r="C5" s="14" t="s">
        <v>17</v>
      </c>
      <c r="D5" s="19" t="s">
        <v>26</v>
      </c>
      <c r="E5" s="20" t="s">
        <v>19</v>
      </c>
      <c r="F5" s="16" t="s">
        <v>20</v>
      </c>
      <c r="G5" s="21" t="s">
        <v>21</v>
      </c>
      <c r="H5" s="20" t="s">
        <v>27</v>
      </c>
      <c r="I5" s="20"/>
      <c r="J5" s="49" t="s">
        <v>28</v>
      </c>
      <c r="K5" s="53">
        <v>0.58</v>
      </c>
      <c r="L5" s="54">
        <v>45.6</v>
      </c>
      <c r="M5" s="52"/>
    </row>
    <row r="6" spans="1:13" ht="108.75" customHeight="1">
      <c r="A6" s="6" t="s">
        <v>29</v>
      </c>
      <c r="B6" s="20" t="s">
        <v>30</v>
      </c>
      <c r="C6" s="20" t="s">
        <v>17</v>
      </c>
      <c r="D6" s="20" t="s">
        <v>31</v>
      </c>
      <c r="E6" s="20" t="s">
        <v>19</v>
      </c>
      <c r="F6" s="22" t="s">
        <v>20</v>
      </c>
      <c r="G6" s="21" t="s">
        <v>21</v>
      </c>
      <c r="H6" s="20" t="s">
        <v>32</v>
      </c>
      <c r="I6" s="20"/>
      <c r="J6" s="55" t="s">
        <v>33</v>
      </c>
      <c r="K6" s="56">
        <v>0.71</v>
      </c>
      <c r="L6" s="54">
        <v>58</v>
      </c>
      <c r="M6" s="52"/>
    </row>
    <row r="7" spans="1:13" ht="117" customHeight="1">
      <c r="A7" s="23" t="s">
        <v>34</v>
      </c>
      <c r="B7" s="24" t="s">
        <v>35</v>
      </c>
      <c r="C7" s="25" t="s">
        <v>17</v>
      </c>
      <c r="D7" s="26" t="s">
        <v>36</v>
      </c>
      <c r="E7" s="25" t="s">
        <v>19</v>
      </c>
      <c r="F7" s="27" t="s">
        <v>20</v>
      </c>
      <c r="G7" s="21" t="s">
        <v>21</v>
      </c>
      <c r="H7" s="20" t="s">
        <v>37</v>
      </c>
      <c r="I7" s="20"/>
      <c r="J7" s="49" t="s">
        <v>38</v>
      </c>
      <c r="K7" s="53">
        <v>0.28</v>
      </c>
      <c r="L7" s="54">
        <v>24.2</v>
      </c>
      <c r="M7" s="52"/>
    </row>
    <row r="8" spans="1:13" ht="33.75" customHeight="1">
      <c r="A8" s="28"/>
      <c r="B8" s="29" t="s">
        <v>39</v>
      </c>
      <c r="C8" s="29"/>
      <c r="D8" s="29"/>
      <c r="E8" s="29"/>
      <c r="F8" s="29"/>
      <c r="G8" s="29"/>
      <c r="H8" s="29"/>
      <c r="I8" s="29"/>
      <c r="J8" s="29"/>
      <c r="K8" s="57"/>
      <c r="L8" s="58"/>
      <c r="M8" s="10"/>
    </row>
    <row r="9" spans="1:13" ht="87" customHeight="1">
      <c r="A9" s="6" t="s">
        <v>40</v>
      </c>
      <c r="B9" s="30" t="s">
        <v>39</v>
      </c>
      <c r="C9" s="20" t="s">
        <v>17</v>
      </c>
      <c r="D9" s="20" t="s">
        <v>41</v>
      </c>
      <c r="E9" s="20" t="s">
        <v>19</v>
      </c>
      <c r="F9" s="25" t="s">
        <v>42</v>
      </c>
      <c r="G9" s="31" t="s">
        <v>21</v>
      </c>
      <c r="H9" s="25" t="s">
        <v>39</v>
      </c>
      <c r="I9" s="25"/>
      <c r="J9" s="59" t="s">
        <v>43</v>
      </c>
      <c r="K9" s="60">
        <v>0.29</v>
      </c>
      <c r="L9" s="51">
        <v>18.6</v>
      </c>
      <c r="M9" s="52"/>
    </row>
    <row r="10" spans="1:13" ht="99" customHeight="1">
      <c r="A10" s="6" t="s">
        <v>44</v>
      </c>
      <c r="B10" s="32" t="s">
        <v>39</v>
      </c>
      <c r="C10" s="20" t="s">
        <v>45</v>
      </c>
      <c r="D10" s="19" t="s">
        <v>46</v>
      </c>
      <c r="E10" s="20" t="s">
        <v>19</v>
      </c>
      <c r="F10" s="20" t="s">
        <v>42</v>
      </c>
      <c r="G10" s="33" t="s">
        <v>21</v>
      </c>
      <c r="H10" s="25" t="s">
        <v>39</v>
      </c>
      <c r="I10" s="20"/>
      <c r="J10" s="61" t="s">
        <v>47</v>
      </c>
      <c r="K10" s="62">
        <v>0.58</v>
      </c>
      <c r="L10" s="54">
        <v>23.2</v>
      </c>
      <c r="M10" s="52"/>
    </row>
    <row r="11" spans="1:13" ht="118.5" customHeight="1">
      <c r="A11" s="6" t="s">
        <v>48</v>
      </c>
      <c r="B11" s="32" t="s">
        <v>39</v>
      </c>
      <c r="C11" s="20" t="s">
        <v>45</v>
      </c>
      <c r="D11" s="19" t="s">
        <v>49</v>
      </c>
      <c r="E11" s="20" t="s">
        <v>19</v>
      </c>
      <c r="F11" s="20" t="s">
        <v>42</v>
      </c>
      <c r="G11" s="33" t="s">
        <v>21</v>
      </c>
      <c r="H11" s="25" t="s">
        <v>39</v>
      </c>
      <c r="I11" s="20"/>
      <c r="J11" s="63" t="s">
        <v>50</v>
      </c>
      <c r="K11" s="64">
        <v>0.73</v>
      </c>
      <c r="L11" s="54">
        <v>13.2</v>
      </c>
      <c r="M11" s="52"/>
    </row>
    <row r="12" spans="1:13" ht="100.5" customHeight="1">
      <c r="A12" s="34" t="s">
        <v>51</v>
      </c>
      <c r="B12" s="30" t="s">
        <v>39</v>
      </c>
      <c r="C12" s="20" t="s">
        <v>45</v>
      </c>
      <c r="D12" s="20" t="s">
        <v>52</v>
      </c>
      <c r="E12" s="20" t="s">
        <v>19</v>
      </c>
      <c r="F12" s="20" t="s">
        <v>42</v>
      </c>
      <c r="G12" s="33" t="s">
        <v>21</v>
      </c>
      <c r="H12" s="20" t="s">
        <v>39</v>
      </c>
      <c r="I12" s="20"/>
      <c r="J12" s="63" t="s">
        <v>53</v>
      </c>
      <c r="K12" s="65">
        <v>0.34</v>
      </c>
      <c r="L12" s="66">
        <v>14.4</v>
      </c>
      <c r="M12" s="52"/>
    </row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  <row r="19" ht="33.75" customHeight="1"/>
    <row r="20" ht="33.75" customHeight="1"/>
    <row r="21" ht="33.75" customHeight="1"/>
    <row r="22" spans="2:11" ht="33.75" customHeight="1">
      <c r="B22" s="3"/>
      <c r="C22" s="3"/>
      <c r="K22" s="3"/>
    </row>
    <row r="23" spans="2:11" ht="33.75" customHeight="1">
      <c r="B23" s="3"/>
      <c r="C23" s="35">
        <f>660*530*710</f>
        <v>248358000</v>
      </c>
      <c r="D23" s="36">
        <f>C23/1000000000</f>
        <v>0.248358</v>
      </c>
      <c r="E23" s="37"/>
      <c r="K23" s="3"/>
    </row>
    <row r="24" spans="2:11" ht="33.75" customHeight="1">
      <c r="B24" s="3"/>
      <c r="C24" s="35">
        <f>710*530*1310</f>
        <v>492953000</v>
      </c>
      <c r="D24" s="36">
        <f aca="true" t="shared" si="0" ref="D24:D87">C24/1000000000</f>
        <v>0.492953</v>
      </c>
      <c r="K24" s="3"/>
    </row>
    <row r="25" spans="2:11" ht="33.75" customHeight="1">
      <c r="B25" s="3"/>
      <c r="C25" s="38">
        <f>910*530*1310</f>
        <v>631813000</v>
      </c>
      <c r="D25" s="36">
        <f t="shared" si="0"/>
        <v>0.631813</v>
      </c>
      <c r="K25" s="3"/>
    </row>
    <row r="26" spans="2:256" ht="33.75" customHeight="1">
      <c r="B26" s="3"/>
      <c r="C26" s="35">
        <f>1310*560*960</f>
        <v>704256000</v>
      </c>
      <c r="D26" s="36">
        <f t="shared" si="0"/>
        <v>0.704256</v>
      </c>
      <c r="K26" s="3"/>
      <c r="IL26"/>
      <c r="IM26"/>
      <c r="IN26"/>
      <c r="IO26"/>
      <c r="IP26"/>
      <c r="IQ26"/>
      <c r="IR26"/>
      <c r="IS26"/>
      <c r="IT26"/>
      <c r="IU26"/>
      <c r="IV26"/>
    </row>
    <row r="27" spans="2:256" ht="33.75" customHeight="1">
      <c r="B27" s="3"/>
      <c r="C27" s="35">
        <f>1315*565*385</f>
        <v>286045375</v>
      </c>
      <c r="D27" s="36">
        <f t="shared" si="0"/>
        <v>0.286045375</v>
      </c>
      <c r="K27" s="3"/>
      <c r="IL27"/>
      <c r="IM27"/>
      <c r="IN27"/>
      <c r="IO27"/>
      <c r="IP27"/>
      <c r="IQ27"/>
      <c r="IR27"/>
      <c r="IS27"/>
      <c r="IT27"/>
      <c r="IU27"/>
      <c r="IV27"/>
    </row>
    <row r="28" spans="2:256" ht="33.75" customHeight="1">
      <c r="B28" s="3"/>
      <c r="C28" s="39"/>
      <c r="D28" s="36">
        <f t="shared" si="0"/>
        <v>0</v>
      </c>
      <c r="K28" s="3"/>
      <c r="IL28"/>
      <c r="IM28"/>
      <c r="IN28"/>
      <c r="IO28"/>
      <c r="IP28"/>
      <c r="IQ28"/>
      <c r="IR28"/>
      <c r="IS28"/>
      <c r="IT28"/>
      <c r="IU28"/>
      <c r="IV28"/>
    </row>
    <row r="29" spans="2:256" ht="33.75" customHeight="1">
      <c r="B29" s="3"/>
      <c r="C29" s="40">
        <f>712*532*712</f>
        <v>269694208</v>
      </c>
      <c r="D29" s="36">
        <f t="shared" si="0"/>
        <v>0.269694208</v>
      </c>
      <c r="K29" s="3"/>
      <c r="IL29"/>
      <c r="IM29"/>
      <c r="IN29"/>
      <c r="IO29"/>
      <c r="IP29"/>
      <c r="IQ29"/>
      <c r="IR29"/>
      <c r="IS29"/>
      <c r="IT29"/>
      <c r="IU29"/>
      <c r="IV29"/>
    </row>
    <row r="30" spans="2:256" ht="33.75" customHeight="1">
      <c r="B30" s="3"/>
      <c r="C30" s="41">
        <f>812*532*1312</f>
        <v>566763008</v>
      </c>
      <c r="D30" s="36">
        <f t="shared" si="0"/>
        <v>0.566763008</v>
      </c>
      <c r="K30" s="3"/>
      <c r="IL30"/>
      <c r="IM30"/>
      <c r="IN30"/>
      <c r="IO30"/>
      <c r="IP30"/>
      <c r="IQ30"/>
      <c r="IR30"/>
      <c r="IS30"/>
      <c r="IT30"/>
      <c r="IU30"/>
      <c r="IV30"/>
    </row>
    <row r="31" spans="2:256" ht="33.75" customHeight="1">
      <c r="B31" s="3"/>
      <c r="C31" s="40">
        <f>1310*560*960</f>
        <v>704256000</v>
      </c>
      <c r="D31" s="36">
        <f t="shared" si="0"/>
        <v>0.704256</v>
      </c>
      <c r="K31" s="3"/>
      <c r="IL31"/>
      <c r="IM31"/>
      <c r="IN31"/>
      <c r="IO31"/>
      <c r="IP31"/>
      <c r="IQ31"/>
      <c r="IR31"/>
      <c r="IS31"/>
      <c r="IT31"/>
      <c r="IU31"/>
      <c r="IV31"/>
    </row>
    <row r="32" spans="2:256" ht="33.75" customHeight="1">
      <c r="B32" s="3"/>
      <c r="C32" s="40">
        <f>1310*580*420</f>
        <v>319116000</v>
      </c>
      <c r="D32" s="36">
        <f t="shared" si="0"/>
        <v>0.319116</v>
      </c>
      <c r="K32" s="3"/>
      <c r="IL32"/>
      <c r="IM32"/>
      <c r="IN32"/>
      <c r="IO32"/>
      <c r="IP32"/>
      <c r="IQ32"/>
      <c r="IR32"/>
      <c r="IS32"/>
      <c r="IT32"/>
      <c r="IU32"/>
      <c r="IV32"/>
    </row>
    <row r="33" spans="2:256" ht="33.75" customHeight="1">
      <c r="B33" s="3"/>
      <c r="C33" s="39"/>
      <c r="D33" s="36">
        <f t="shared" si="0"/>
        <v>0</v>
      </c>
      <c r="K33" s="3"/>
      <c r="IL33"/>
      <c r="IM33"/>
      <c r="IN33"/>
      <c r="IO33"/>
      <c r="IP33"/>
      <c r="IQ33"/>
      <c r="IR33"/>
      <c r="IS33"/>
      <c r="IT33"/>
      <c r="IU33"/>
      <c r="IV33"/>
    </row>
    <row r="34" spans="2:256" ht="33.75" customHeight="1">
      <c r="B34" s="3"/>
      <c r="C34" s="42">
        <f>712*512*792</f>
        <v>288718848</v>
      </c>
      <c r="D34" s="36">
        <f t="shared" si="0"/>
        <v>0.288718848</v>
      </c>
      <c r="K34" s="3"/>
      <c r="IL34"/>
      <c r="IM34"/>
      <c r="IN34"/>
      <c r="IO34"/>
      <c r="IP34"/>
      <c r="IQ34"/>
      <c r="IR34"/>
      <c r="IS34"/>
      <c r="IT34"/>
      <c r="IU34"/>
      <c r="IV34"/>
    </row>
    <row r="35" spans="2:256" ht="33.75" customHeight="1">
      <c r="B35" s="3"/>
      <c r="C35" s="42">
        <f>962*562*1312</f>
        <v>709324928</v>
      </c>
      <c r="D35" s="36">
        <f t="shared" si="0"/>
        <v>0.709324928</v>
      </c>
      <c r="K35" s="3"/>
      <c r="IL35"/>
      <c r="IM35"/>
      <c r="IN35"/>
      <c r="IO35"/>
      <c r="IP35"/>
      <c r="IQ35"/>
      <c r="IR35"/>
      <c r="IS35"/>
      <c r="IT35"/>
      <c r="IU35"/>
      <c r="IV35"/>
    </row>
    <row r="36" spans="2:256" ht="33.75" customHeight="1">
      <c r="B36" s="3"/>
      <c r="C36" s="43">
        <f>562*442*942</f>
        <v>233996568</v>
      </c>
      <c r="D36" s="36">
        <f t="shared" si="0"/>
        <v>0.233996568</v>
      </c>
      <c r="K36" s="3"/>
      <c r="IL36"/>
      <c r="IM36"/>
      <c r="IN36"/>
      <c r="IO36"/>
      <c r="IP36"/>
      <c r="IQ36"/>
      <c r="IR36"/>
      <c r="IS36"/>
      <c r="IT36"/>
      <c r="IU36"/>
      <c r="IV36"/>
    </row>
    <row r="37" spans="2:256" ht="33.75" customHeight="1">
      <c r="B37" s="3"/>
      <c r="C37" s="39"/>
      <c r="D37" s="36">
        <f t="shared" si="0"/>
        <v>0</v>
      </c>
      <c r="K37" s="3"/>
      <c r="IL37"/>
      <c r="IM37"/>
      <c r="IN37"/>
      <c r="IO37"/>
      <c r="IP37"/>
      <c r="IQ37"/>
      <c r="IR37"/>
      <c r="IS37"/>
      <c r="IT37"/>
      <c r="IU37"/>
      <c r="IV37"/>
    </row>
    <row r="38" spans="2:256" ht="33.75" customHeight="1">
      <c r="B38" s="3"/>
      <c r="C38" s="43">
        <f>612*565*712</f>
        <v>246195360</v>
      </c>
      <c r="D38" s="36">
        <f t="shared" si="0"/>
        <v>0.24619536</v>
      </c>
      <c r="K38" s="3"/>
      <c r="IL38"/>
      <c r="IM38"/>
      <c r="IN38"/>
      <c r="IO38"/>
      <c r="IP38"/>
      <c r="IQ38"/>
      <c r="IR38"/>
      <c r="IS38"/>
      <c r="IT38"/>
      <c r="IU38"/>
      <c r="IV38"/>
    </row>
    <row r="39" spans="2:256" ht="33.75" customHeight="1">
      <c r="B39" s="3"/>
      <c r="C39" s="42">
        <f>962*562*1312</f>
        <v>709324928</v>
      </c>
      <c r="D39" s="36">
        <f t="shared" si="0"/>
        <v>0.709324928</v>
      </c>
      <c r="K39" s="3"/>
      <c r="IL39"/>
      <c r="IM39"/>
      <c r="IN39"/>
      <c r="IO39"/>
      <c r="IP39"/>
      <c r="IQ39"/>
      <c r="IR39"/>
      <c r="IS39"/>
      <c r="IT39"/>
      <c r="IU39"/>
      <c r="IV39"/>
    </row>
    <row r="40" spans="2:256" ht="33.75" customHeight="1">
      <c r="B40" s="3"/>
      <c r="C40" s="39"/>
      <c r="D40" s="36">
        <f t="shared" si="0"/>
        <v>0</v>
      </c>
      <c r="K40" s="3"/>
      <c r="IL40"/>
      <c r="IM40"/>
      <c r="IN40"/>
      <c r="IO40"/>
      <c r="IP40"/>
      <c r="IQ40"/>
      <c r="IR40"/>
      <c r="IS40"/>
      <c r="IT40"/>
      <c r="IU40"/>
      <c r="IV40"/>
    </row>
    <row r="41" spans="2:256" ht="33.75" customHeight="1">
      <c r="B41" s="3"/>
      <c r="C41" s="43">
        <f>1020*650*300</f>
        <v>198900000</v>
      </c>
      <c r="D41" s="36">
        <f t="shared" si="0"/>
        <v>0.1989</v>
      </c>
      <c r="K41" s="3"/>
      <c r="IL41"/>
      <c r="IM41"/>
      <c r="IN41"/>
      <c r="IO41"/>
      <c r="IP41"/>
      <c r="IQ41"/>
      <c r="IR41"/>
      <c r="IS41"/>
      <c r="IT41"/>
      <c r="IU41"/>
      <c r="IV41"/>
    </row>
    <row r="42" spans="2:256" ht="33.75" customHeight="1">
      <c r="B42" s="3"/>
      <c r="C42" s="43">
        <f>1840*1040*50</f>
        <v>95680000</v>
      </c>
      <c r="D42" s="36">
        <f t="shared" si="0"/>
        <v>0.09568</v>
      </c>
      <c r="K42" s="3"/>
      <c r="IL42"/>
      <c r="IM42"/>
      <c r="IN42"/>
      <c r="IO42"/>
      <c r="IP42"/>
      <c r="IQ42"/>
      <c r="IR42"/>
      <c r="IS42"/>
      <c r="IT42"/>
      <c r="IU42"/>
      <c r="IV42"/>
    </row>
    <row r="43" spans="2:256" ht="33.75" customHeight="1">
      <c r="B43" s="3"/>
      <c r="C43" s="43">
        <f>1020*650*300</f>
        <v>198900000</v>
      </c>
      <c r="D43" s="36">
        <f t="shared" si="0"/>
        <v>0.1989</v>
      </c>
      <c r="K43" s="3"/>
      <c r="IL43"/>
      <c r="IM43"/>
      <c r="IN43"/>
      <c r="IO43"/>
      <c r="IP43"/>
      <c r="IQ43"/>
      <c r="IR43"/>
      <c r="IS43"/>
      <c r="IT43"/>
      <c r="IU43"/>
      <c r="IV43"/>
    </row>
    <row r="44" spans="2:256" ht="33.75" customHeight="1">
      <c r="B44" s="3"/>
      <c r="C44" s="43">
        <f>2140*1040*50</f>
        <v>111280000</v>
      </c>
      <c r="D44" s="36">
        <f t="shared" si="0"/>
        <v>0.11128</v>
      </c>
      <c r="K44" s="3"/>
      <c r="IL44"/>
      <c r="IM44"/>
      <c r="IN44"/>
      <c r="IO44"/>
      <c r="IP44"/>
      <c r="IQ44"/>
      <c r="IR44"/>
      <c r="IS44"/>
      <c r="IT44"/>
      <c r="IU44"/>
      <c r="IV44"/>
    </row>
    <row r="45" spans="2:256" ht="33.75" customHeight="1">
      <c r="B45" s="3"/>
      <c r="C45" s="44">
        <f>850*850*300</f>
        <v>216750000</v>
      </c>
      <c r="D45" s="36">
        <f t="shared" si="0"/>
        <v>0.21675</v>
      </c>
      <c r="K45" s="3"/>
      <c r="IL45"/>
      <c r="IM45"/>
      <c r="IN45"/>
      <c r="IO45"/>
      <c r="IP45"/>
      <c r="IQ45"/>
      <c r="IR45"/>
      <c r="IS45"/>
      <c r="IT45"/>
      <c r="IU45"/>
      <c r="IV45"/>
    </row>
    <row r="46" spans="2:256" ht="33.75" customHeight="1">
      <c r="B46" s="3"/>
      <c r="C46" s="44">
        <f>1390*1390*40</f>
        <v>77284000</v>
      </c>
      <c r="D46" s="36">
        <f t="shared" si="0"/>
        <v>0.077284</v>
      </c>
      <c r="K46" s="3"/>
      <c r="IL46"/>
      <c r="IM46"/>
      <c r="IN46"/>
      <c r="IO46"/>
      <c r="IP46"/>
      <c r="IQ46"/>
      <c r="IR46"/>
      <c r="IS46"/>
      <c r="IT46"/>
      <c r="IU46"/>
      <c r="IV46"/>
    </row>
    <row r="47" spans="2:256" ht="33.75" customHeight="1">
      <c r="B47" s="3"/>
      <c r="C47" s="43">
        <f>350*420*160</f>
        <v>23520000</v>
      </c>
      <c r="D47" s="36">
        <f t="shared" si="0"/>
        <v>0.02352</v>
      </c>
      <c r="K47" s="3"/>
      <c r="IL47"/>
      <c r="IM47"/>
      <c r="IN47"/>
      <c r="IO47"/>
      <c r="IP47"/>
      <c r="IQ47"/>
      <c r="IR47"/>
      <c r="IS47"/>
      <c r="IT47"/>
      <c r="IU47"/>
      <c r="IV47"/>
    </row>
    <row r="48" spans="2:256" ht="33.75" customHeight="1">
      <c r="B48" s="3"/>
      <c r="C48" s="43">
        <f>1240*740*50</f>
        <v>45880000</v>
      </c>
      <c r="D48" s="36">
        <f t="shared" si="0"/>
        <v>0.04588</v>
      </c>
      <c r="K48" s="3"/>
      <c r="IL48"/>
      <c r="IM48"/>
      <c r="IN48"/>
      <c r="IO48"/>
      <c r="IP48"/>
      <c r="IQ48"/>
      <c r="IR48"/>
      <c r="IS48"/>
      <c r="IT48"/>
      <c r="IU48"/>
      <c r="IV48"/>
    </row>
    <row r="49" spans="2:256" ht="33.75" customHeight="1">
      <c r="B49" s="3"/>
      <c r="C49" s="43">
        <f>740*440*50</f>
        <v>16280000</v>
      </c>
      <c r="D49" s="36">
        <f t="shared" si="0"/>
        <v>0.01628</v>
      </c>
      <c r="K49" s="3"/>
      <c r="IL49"/>
      <c r="IM49"/>
      <c r="IN49"/>
      <c r="IO49"/>
      <c r="IP49"/>
      <c r="IQ49"/>
      <c r="IR49"/>
      <c r="IS49"/>
      <c r="IT49"/>
      <c r="IU49"/>
      <c r="IV49"/>
    </row>
    <row r="50" spans="2:256" ht="33.75" customHeight="1">
      <c r="B50" s="3"/>
      <c r="C50" s="43">
        <f>350*460*100</f>
        <v>16100000</v>
      </c>
      <c r="D50" s="36">
        <f t="shared" si="0"/>
        <v>0.0161</v>
      </c>
      <c r="K50" s="3"/>
      <c r="IL50"/>
      <c r="IM50"/>
      <c r="IN50"/>
      <c r="IO50"/>
      <c r="IP50"/>
      <c r="IQ50"/>
      <c r="IR50"/>
      <c r="IS50"/>
      <c r="IT50"/>
      <c r="IU50"/>
      <c r="IV50"/>
    </row>
    <row r="51" spans="2:256" ht="33.75" customHeight="1">
      <c r="B51" s="3"/>
      <c r="C51" s="43">
        <f>640*640*50</f>
        <v>20480000</v>
      </c>
      <c r="D51" s="36">
        <f t="shared" si="0"/>
        <v>0.02048</v>
      </c>
      <c r="K51" s="3"/>
      <c r="IL51"/>
      <c r="IM51"/>
      <c r="IN51"/>
      <c r="IO51"/>
      <c r="IP51"/>
      <c r="IQ51"/>
      <c r="IR51"/>
      <c r="IS51"/>
      <c r="IT51"/>
      <c r="IU51"/>
      <c r="IV51"/>
    </row>
    <row r="52" spans="2:256" ht="33.75" customHeight="1">
      <c r="B52" s="3"/>
      <c r="C52" s="43">
        <f>440*440*50</f>
        <v>9680000</v>
      </c>
      <c r="D52" s="36">
        <f t="shared" si="0"/>
        <v>0.00968</v>
      </c>
      <c r="K52" s="3"/>
      <c r="IL52"/>
      <c r="IM52"/>
      <c r="IN52"/>
      <c r="IO52"/>
      <c r="IP52"/>
      <c r="IQ52"/>
      <c r="IR52"/>
      <c r="IS52"/>
      <c r="IT52"/>
      <c r="IU52"/>
      <c r="IV52"/>
    </row>
    <row r="53" spans="2:256" ht="33.75" customHeight="1">
      <c r="B53" s="3"/>
      <c r="C53" s="39"/>
      <c r="D53" s="36">
        <f t="shared" si="0"/>
        <v>0</v>
      </c>
      <c r="K53" s="3"/>
      <c r="IL53"/>
      <c r="IM53"/>
      <c r="IN53"/>
      <c r="IO53"/>
      <c r="IP53"/>
      <c r="IQ53"/>
      <c r="IR53"/>
      <c r="IS53"/>
      <c r="IT53"/>
      <c r="IU53"/>
      <c r="IV53"/>
    </row>
    <row r="54" spans="2:256" ht="33.75" customHeight="1">
      <c r="B54" s="3"/>
      <c r="C54" s="43">
        <f>1855*500*463</f>
        <v>429432500</v>
      </c>
      <c r="D54" s="36">
        <f t="shared" si="0"/>
        <v>0.4294325</v>
      </c>
      <c r="K54" s="3"/>
      <c r="IL54"/>
      <c r="IM54"/>
      <c r="IN54"/>
      <c r="IO54"/>
      <c r="IP54"/>
      <c r="IQ54"/>
      <c r="IR54"/>
      <c r="IS54"/>
      <c r="IT54"/>
      <c r="IU54"/>
      <c r="IV54"/>
    </row>
    <row r="55" spans="2:256" ht="33.75" customHeight="1">
      <c r="B55" s="3"/>
      <c r="C55" s="42">
        <f>1845*495*55</f>
        <v>50230125</v>
      </c>
      <c r="D55" s="36">
        <f t="shared" si="0"/>
        <v>0.050230125</v>
      </c>
      <c r="K55" s="3"/>
      <c r="IL55"/>
      <c r="IM55"/>
      <c r="IN55"/>
      <c r="IO55"/>
      <c r="IP55"/>
      <c r="IQ55"/>
      <c r="IR55"/>
      <c r="IS55"/>
      <c r="IT55"/>
      <c r="IU55"/>
      <c r="IV55"/>
    </row>
    <row r="56" spans="2:256" ht="33.75" customHeight="1">
      <c r="B56" s="3"/>
      <c r="C56" s="42">
        <f>1605*490*763</f>
        <v>600061350</v>
      </c>
      <c r="D56" s="36">
        <f t="shared" si="0"/>
        <v>0.60006135</v>
      </c>
      <c r="K56" s="3"/>
      <c r="IL56"/>
      <c r="IM56"/>
      <c r="IN56"/>
      <c r="IO56"/>
      <c r="IP56"/>
      <c r="IQ56"/>
      <c r="IR56"/>
      <c r="IS56"/>
      <c r="IT56"/>
      <c r="IU56"/>
      <c r="IV56"/>
    </row>
    <row r="57" spans="2:256" ht="33.75" customHeight="1">
      <c r="B57" s="3"/>
      <c r="C57" s="42">
        <f>1595*495*55</f>
        <v>43423875</v>
      </c>
      <c r="D57" s="36">
        <f t="shared" si="0"/>
        <v>0.043423875</v>
      </c>
      <c r="K57" s="3"/>
      <c r="IJ57" s="1"/>
      <c r="IK57" s="1"/>
      <c r="IL57"/>
      <c r="IM57"/>
      <c r="IN57"/>
      <c r="IO57"/>
      <c r="IP57"/>
      <c r="IQ57"/>
      <c r="IR57"/>
      <c r="IS57"/>
      <c r="IT57"/>
      <c r="IU57"/>
      <c r="IV57"/>
    </row>
    <row r="58" spans="2:256" ht="33.75" customHeight="1">
      <c r="B58" s="3"/>
      <c r="C58" s="43">
        <f>1240*390*390</f>
        <v>188604000</v>
      </c>
      <c r="D58" s="36">
        <f t="shared" si="0"/>
        <v>0.188604</v>
      </c>
      <c r="K58" s="3"/>
      <c r="IJ58" s="1"/>
      <c r="IK58" s="1"/>
      <c r="IL58"/>
      <c r="IM58"/>
      <c r="IN58"/>
      <c r="IO58"/>
      <c r="IP58"/>
      <c r="IQ58"/>
      <c r="IR58"/>
      <c r="IS58"/>
      <c r="IT58"/>
      <c r="IU58"/>
      <c r="IV58"/>
    </row>
    <row r="59" spans="2:256" ht="33.75" customHeight="1">
      <c r="B59" s="3"/>
      <c r="C59" s="43">
        <f>1250*395*55</f>
        <v>27156250</v>
      </c>
      <c r="D59" s="36">
        <f t="shared" si="0"/>
        <v>0.02715625</v>
      </c>
      <c r="K59" s="3"/>
      <c r="IJ59" s="1"/>
      <c r="IK59" s="1"/>
      <c r="IL59"/>
      <c r="IM59"/>
      <c r="IN59"/>
      <c r="IO59"/>
      <c r="IP59"/>
      <c r="IQ59"/>
      <c r="IR59"/>
      <c r="IS59"/>
      <c r="IT59"/>
      <c r="IU59"/>
      <c r="IV59"/>
    </row>
    <row r="60" spans="2:256" ht="33.75" customHeight="1">
      <c r="B60" s="3"/>
      <c r="C60" s="43">
        <f>1020*660*310</f>
        <v>208692000</v>
      </c>
      <c r="D60" s="36">
        <f t="shared" si="0"/>
        <v>0.208692</v>
      </c>
      <c r="K60" s="3"/>
      <c r="IJ60" s="1"/>
      <c r="IK60" s="1"/>
      <c r="IL60"/>
      <c r="IM60"/>
      <c r="IN60"/>
      <c r="IO60"/>
      <c r="IP60"/>
      <c r="IQ60"/>
      <c r="IR60"/>
      <c r="IS60"/>
      <c r="IT60"/>
      <c r="IU60"/>
      <c r="IV60"/>
    </row>
    <row r="61" spans="2:256" ht="33.75" customHeight="1">
      <c r="B61" s="3"/>
      <c r="C61" s="43">
        <f>1850*1055*44</f>
        <v>85877000</v>
      </c>
      <c r="D61" s="36">
        <f t="shared" si="0"/>
        <v>0.085877</v>
      </c>
      <c r="K61" s="3"/>
      <c r="IJ61" s="1"/>
      <c r="IK61" s="1"/>
      <c r="IL61"/>
      <c r="IM61"/>
      <c r="IN61"/>
      <c r="IO61"/>
      <c r="IP61"/>
      <c r="IQ61"/>
      <c r="IR61"/>
      <c r="IS61"/>
      <c r="IT61"/>
      <c r="IU61"/>
      <c r="IV61"/>
    </row>
    <row r="62" spans="2:256" ht="33.75" customHeight="1">
      <c r="B62" s="3"/>
      <c r="C62" s="45">
        <f>1020*660*310</f>
        <v>208692000</v>
      </c>
      <c r="D62" s="36">
        <f t="shared" si="0"/>
        <v>0.208692</v>
      </c>
      <c r="K62" s="3"/>
      <c r="IJ62" s="1"/>
      <c r="IK62" s="1"/>
      <c r="IL62"/>
      <c r="IM62"/>
      <c r="IN62"/>
      <c r="IO62"/>
      <c r="IP62"/>
      <c r="IQ62"/>
      <c r="IR62"/>
      <c r="IS62"/>
      <c r="IT62"/>
      <c r="IU62"/>
      <c r="IV62"/>
    </row>
    <row r="63" spans="2:256" ht="33.75" customHeight="1">
      <c r="B63" s="3"/>
      <c r="C63" s="44">
        <f>2150*1055*44</f>
        <v>99803000</v>
      </c>
      <c r="D63" s="36">
        <f t="shared" si="0"/>
        <v>0.099803</v>
      </c>
      <c r="K63" s="3"/>
      <c r="IJ63" s="1"/>
      <c r="IK63" s="1"/>
      <c r="IL63"/>
      <c r="IM63"/>
      <c r="IN63"/>
      <c r="IO63"/>
      <c r="IP63"/>
      <c r="IQ63"/>
      <c r="IR63"/>
      <c r="IS63"/>
      <c r="IT63"/>
      <c r="IU63"/>
      <c r="IV63"/>
    </row>
    <row r="64" spans="2:256" ht="33.75" customHeight="1">
      <c r="B64" s="3"/>
      <c r="C64" s="44">
        <f>850*850*300</f>
        <v>216750000</v>
      </c>
      <c r="D64" s="36">
        <f t="shared" si="0"/>
        <v>0.21675</v>
      </c>
      <c r="K64" s="3"/>
      <c r="IJ64" s="1"/>
      <c r="IK64" s="1"/>
      <c r="IL64"/>
      <c r="IM64"/>
      <c r="IN64"/>
      <c r="IO64"/>
      <c r="IP64"/>
      <c r="IQ64"/>
      <c r="IR64"/>
      <c r="IS64"/>
      <c r="IT64"/>
      <c r="IU64"/>
      <c r="IV64"/>
    </row>
    <row r="65" spans="2:256" ht="33.75" customHeight="1">
      <c r="B65" s="3"/>
      <c r="C65" s="44">
        <f>1390*1390*40</f>
        <v>77284000</v>
      </c>
      <c r="D65" s="36">
        <f t="shared" si="0"/>
        <v>0.077284</v>
      </c>
      <c r="K65" s="3"/>
      <c r="IJ65" s="1"/>
      <c r="IK65" s="1"/>
      <c r="IL65"/>
      <c r="IM65"/>
      <c r="IN65"/>
      <c r="IO65"/>
      <c r="IP65"/>
      <c r="IQ65"/>
      <c r="IR65"/>
      <c r="IS65"/>
      <c r="IT65"/>
      <c r="IU65"/>
      <c r="IV65"/>
    </row>
    <row r="66" spans="2:256" ht="33.75" customHeight="1">
      <c r="B66"/>
      <c r="C66" s="67"/>
      <c r="D66" s="36">
        <f t="shared" si="0"/>
        <v>0</v>
      </c>
      <c r="E66"/>
      <c r="F66"/>
      <c r="G66"/>
      <c r="H66"/>
      <c r="I66"/>
      <c r="J66"/>
      <c r="K66"/>
      <c r="L66"/>
      <c r="IJ66" s="1"/>
      <c r="IK66" s="1"/>
      <c r="IL66"/>
      <c r="IM66"/>
      <c r="IN66"/>
      <c r="IO66"/>
      <c r="IP66"/>
      <c r="IQ66"/>
      <c r="IR66"/>
      <c r="IS66"/>
      <c r="IT66"/>
      <c r="IU66"/>
      <c r="IV66"/>
    </row>
    <row r="67" spans="2:256" ht="33.75" customHeight="1">
      <c r="B67"/>
      <c r="C67" s="68">
        <f>660*660*700</f>
        <v>304920000</v>
      </c>
      <c r="D67" s="36">
        <f t="shared" si="0"/>
        <v>0.30492</v>
      </c>
      <c r="E67"/>
      <c r="F67"/>
      <c r="G67"/>
      <c r="H67"/>
      <c r="I67"/>
      <c r="J67"/>
      <c r="K67"/>
      <c r="L67"/>
      <c r="IJ67" s="1"/>
      <c r="IK67" s="1"/>
      <c r="IL67"/>
      <c r="IM67"/>
      <c r="IN67"/>
      <c r="IO67"/>
      <c r="IP67"/>
      <c r="IQ67"/>
      <c r="IR67"/>
      <c r="IS67"/>
      <c r="IT67"/>
      <c r="IU67"/>
      <c r="IV67"/>
    </row>
    <row r="68" spans="2:256" ht="33.75" customHeight="1">
      <c r="B68"/>
      <c r="C68" s="68">
        <f>640*640*55</f>
        <v>22528000</v>
      </c>
      <c r="D68" s="36">
        <f t="shared" si="0"/>
        <v>0.022528</v>
      </c>
      <c r="E68"/>
      <c r="F68"/>
      <c r="G68"/>
      <c r="H68"/>
      <c r="I68"/>
      <c r="J68"/>
      <c r="K68"/>
      <c r="L68"/>
      <c r="IJ68" s="1"/>
      <c r="IK68" s="1"/>
      <c r="IL68"/>
      <c r="IM68"/>
      <c r="IN68"/>
      <c r="IO68"/>
      <c r="IP68"/>
      <c r="IQ68"/>
      <c r="IR68"/>
      <c r="IS68"/>
      <c r="IT68"/>
      <c r="IU68"/>
      <c r="IV68"/>
    </row>
    <row r="69" spans="2:256" ht="33.75" customHeight="1">
      <c r="B69"/>
      <c r="C69" s="68">
        <f>660*660*600</f>
        <v>261360000</v>
      </c>
      <c r="D69" s="36">
        <f t="shared" si="0"/>
        <v>0.26136</v>
      </c>
      <c r="E69"/>
      <c r="F69"/>
      <c r="G69"/>
      <c r="H69"/>
      <c r="I69"/>
      <c r="J69"/>
      <c r="K69"/>
      <c r="L69"/>
      <c r="IJ69" s="1"/>
      <c r="IK69" s="1"/>
      <c r="IL69"/>
      <c r="IM69"/>
      <c r="IN69"/>
      <c r="IO69"/>
      <c r="IP69"/>
      <c r="IQ69"/>
      <c r="IR69"/>
      <c r="IS69"/>
      <c r="IT69"/>
      <c r="IU69"/>
      <c r="IV69"/>
    </row>
    <row r="70" spans="2:256" ht="24" customHeight="1">
      <c r="B70"/>
      <c r="C70" s="68">
        <f>640*640*55</f>
        <v>22528000</v>
      </c>
      <c r="D70" s="36">
        <f t="shared" si="0"/>
        <v>0.022528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ht="33" customHeight="1">
      <c r="B71"/>
      <c r="C71" s="68">
        <f>1260*760*510</f>
        <v>488376000</v>
      </c>
      <c r="D71" s="36">
        <f t="shared" si="0"/>
        <v>0.488376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ht="33" customHeight="1">
      <c r="B72"/>
      <c r="C72" s="68">
        <f>1240*740*55</f>
        <v>50468000</v>
      </c>
      <c r="D72" s="36">
        <f t="shared" si="0"/>
        <v>0.050468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ht="33" customHeight="1">
      <c r="B73"/>
      <c r="C73" s="68">
        <f>1260*760*510</f>
        <v>488376000</v>
      </c>
      <c r="D73" s="36">
        <f t="shared" si="0"/>
        <v>0.488376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ht="33" customHeight="1">
      <c r="B74"/>
      <c r="C74" s="68">
        <f>1240*740*55</f>
        <v>50468000</v>
      </c>
      <c r="D74" s="36">
        <f t="shared" si="0"/>
        <v>0.050468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ht="33" customHeight="1">
      <c r="B75"/>
      <c r="C75" s="68">
        <f>1060*360*720</f>
        <v>274752000</v>
      </c>
      <c r="D75" s="36">
        <f t="shared" si="0"/>
        <v>0.274752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ht="33" customHeight="1">
      <c r="B76"/>
      <c r="C76" s="68">
        <f>1450*420*185</f>
        <v>112665000</v>
      </c>
      <c r="D76" s="36">
        <f t="shared" si="0"/>
        <v>0.112665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ht="33" customHeight="1">
      <c r="B77"/>
      <c r="C77" s="68">
        <f>1440*440*55</f>
        <v>34848000</v>
      </c>
      <c r="D77" s="36">
        <f t="shared" si="0"/>
        <v>0.034848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ht="33" customHeight="1">
      <c r="B78"/>
      <c r="C78" s="68">
        <f>2160*540*610</f>
        <v>711504000</v>
      </c>
      <c r="D78" s="36">
        <f t="shared" si="0"/>
        <v>0.711504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ht="33" customHeight="1">
      <c r="B79"/>
      <c r="C79" s="68">
        <f>2140*520*55</f>
        <v>61204000</v>
      </c>
      <c r="D79" s="36">
        <f t="shared" si="0"/>
        <v>0.061204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ht="33" customHeight="1">
      <c r="B80"/>
      <c r="C80" s="68">
        <f>655*450*145</f>
        <v>42738750</v>
      </c>
      <c r="D80" s="36">
        <f t="shared" si="0"/>
        <v>0.04273875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ht="33" customHeight="1">
      <c r="B81"/>
      <c r="C81" s="68">
        <f>2160*590*610</f>
        <v>777384000</v>
      </c>
      <c r="D81" s="36">
        <f t="shared" si="0"/>
        <v>0.777384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ht="33" customHeight="1">
      <c r="B82"/>
      <c r="C82" s="68">
        <f>2140*570*55</f>
        <v>67089000</v>
      </c>
      <c r="D82" s="36">
        <f t="shared" si="0"/>
        <v>0.067089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ht="33" customHeight="1">
      <c r="B83"/>
      <c r="C83" s="68">
        <f>920*520*115</f>
        <v>55016000</v>
      </c>
      <c r="D83" s="36">
        <f t="shared" si="0"/>
        <v>0.055016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ht="33" customHeight="1">
      <c r="B84"/>
      <c r="C84" s="68">
        <f>2060*560*880</f>
        <v>1015168000</v>
      </c>
      <c r="D84" s="36">
        <f t="shared" si="0"/>
        <v>1.015168</v>
      </c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ht="33" customHeight="1">
      <c r="B85"/>
      <c r="C85" s="68">
        <f>2040*540*55</f>
        <v>60588000</v>
      </c>
      <c r="D85" s="36">
        <f t="shared" si="0"/>
        <v>0.060588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ht="33" customHeight="1">
      <c r="B86"/>
      <c r="C86" s="68">
        <f>565*735*175</f>
        <v>72673125</v>
      </c>
      <c r="D86" s="36">
        <f t="shared" si="0"/>
        <v>0.072673125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ht="33" customHeight="1">
      <c r="B87"/>
      <c r="C87" s="68">
        <f>2265*1165*100</f>
        <v>263872500</v>
      </c>
      <c r="D87" s="36">
        <f t="shared" si="0"/>
        <v>0.2638725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ht="33" customHeight="1">
      <c r="B88"/>
      <c r="C88" s="68">
        <f>755*595*335</f>
        <v>150490375</v>
      </c>
      <c r="D88" s="36">
        <f aca="true" t="shared" si="1" ref="D88:D144">C88/1000000000</f>
        <v>0.150490375</v>
      </c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ht="33" customHeight="1">
      <c r="B89"/>
      <c r="C89" s="68">
        <f>2250*1150*55</f>
        <v>142312500</v>
      </c>
      <c r="D89" s="36">
        <f t="shared" si="1"/>
        <v>0.1423125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ht="33" customHeight="1">
      <c r="B90"/>
      <c r="C90" s="68">
        <f>1565*1565*100</f>
        <v>244922500</v>
      </c>
      <c r="D90" s="36">
        <f t="shared" si="1"/>
        <v>0.2449225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ht="33" customHeight="1">
      <c r="B91"/>
      <c r="C91" s="68">
        <f>810*810*745</f>
        <v>488794500</v>
      </c>
      <c r="D91" s="36">
        <f t="shared" si="1"/>
        <v>0.4887945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ht="33" customHeight="1">
      <c r="B92"/>
      <c r="C92" s="68">
        <f>1550*1550*55</f>
        <v>132137500</v>
      </c>
      <c r="D92" s="36">
        <f t="shared" si="1"/>
        <v>0.1321375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ht="35.25" customHeight="1">
      <c r="B93"/>
      <c r="C93" s="68">
        <f>1865*1065*100</f>
        <v>198622500</v>
      </c>
      <c r="D93" s="36">
        <f t="shared" si="1"/>
        <v>0.1986225</v>
      </c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ht="30.75" customHeight="1">
      <c r="B94"/>
      <c r="C94" s="68">
        <f>755*595*335</f>
        <v>150490375</v>
      </c>
      <c r="D94" s="36">
        <f t="shared" si="1"/>
        <v>0.150490375</v>
      </c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ht="30.75" customHeight="1">
      <c r="B95"/>
      <c r="C95" s="68">
        <f>1850*1050*55</f>
        <v>106837500</v>
      </c>
      <c r="D95" s="36">
        <f t="shared" si="1"/>
        <v>0.1068375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ht="30.75" customHeight="1">
      <c r="B96"/>
      <c r="C96" s="67"/>
      <c r="D96" s="36">
        <f t="shared" si="1"/>
        <v>0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ht="30.75" customHeight="1">
      <c r="B97"/>
      <c r="C97" s="69">
        <f>1255*755*500</f>
        <v>473762500</v>
      </c>
      <c r="D97" s="36">
        <f t="shared" si="1"/>
        <v>0.4737625</v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ht="30.75" customHeight="1">
      <c r="B98"/>
      <c r="C98" s="70">
        <f>1240*740*55</f>
        <v>50468000</v>
      </c>
      <c r="D98" s="36">
        <f t="shared" si="1"/>
        <v>0.050468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ht="30.75" customHeight="1">
      <c r="B99"/>
      <c r="C99" s="70">
        <f>1855*505*950</f>
        <v>889936250</v>
      </c>
      <c r="D99" s="36">
        <f t="shared" si="1"/>
        <v>0.88993625</v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ht="30" customHeight="1">
      <c r="B100"/>
      <c r="C100" s="70">
        <f>1840*490*55</f>
        <v>49588000</v>
      </c>
      <c r="D100" s="36">
        <f t="shared" si="1"/>
        <v>0.049588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ht="33" customHeight="1">
      <c r="B101"/>
      <c r="C101" s="70">
        <f>630*570*150</f>
        <v>53865000</v>
      </c>
      <c r="D101" s="36">
        <f t="shared" si="1"/>
        <v>0.053865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ht="33" customHeight="1">
      <c r="B102"/>
      <c r="C102" s="70">
        <f>655*655*500</f>
        <v>214512500</v>
      </c>
      <c r="D102" s="36">
        <f t="shared" si="1"/>
        <v>0.2145125</v>
      </c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ht="33" customHeight="1">
      <c r="B103"/>
      <c r="C103" s="70">
        <f>640*640*55</f>
        <v>22528000</v>
      </c>
      <c r="D103" s="36">
        <f t="shared" si="1"/>
        <v>0.022528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ht="33" customHeight="1">
      <c r="B104"/>
      <c r="C104" s="70">
        <f>2185*505*610</f>
        <v>673089250</v>
      </c>
      <c r="D104" s="36">
        <f t="shared" si="1"/>
        <v>0.67308925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ht="33" customHeight="1">
      <c r="B105"/>
      <c r="C105" s="70">
        <f>2170*490*55</f>
        <v>58481500</v>
      </c>
      <c r="D105" s="36">
        <f t="shared" si="1"/>
        <v>0.0584815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ht="33" customHeight="1">
      <c r="B106"/>
      <c r="C106" s="70">
        <f>770*460*120</f>
        <v>42504000</v>
      </c>
      <c r="D106" s="36">
        <f t="shared" si="1"/>
        <v>0.042504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ht="33" customHeight="1">
      <c r="B107"/>
      <c r="C107" s="70">
        <f>2065*1065*100</f>
        <v>219922500</v>
      </c>
      <c r="D107" s="36">
        <f t="shared" si="1"/>
        <v>0.2199225</v>
      </c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ht="33" customHeight="1">
      <c r="B108"/>
      <c r="C108" s="70">
        <f>1240*505*785</f>
        <v>491567000</v>
      </c>
      <c r="D108" s="36">
        <f t="shared" si="1"/>
        <v>0.491567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ht="33" customHeight="1">
      <c r="B109"/>
      <c r="C109" s="70">
        <f>2045*1045*55</f>
        <v>117536375</v>
      </c>
      <c r="D109" s="36">
        <f t="shared" si="1"/>
        <v>0.117536375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ht="33" customHeight="1">
      <c r="B110"/>
      <c r="C110" s="70">
        <f>1355*405*850</f>
        <v>466458750</v>
      </c>
      <c r="D110" s="36">
        <f t="shared" si="1"/>
        <v>0.46645875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ht="33" customHeight="1">
      <c r="B111"/>
      <c r="C111" s="71">
        <f>1340*390*55</f>
        <v>28743000</v>
      </c>
      <c r="D111" s="36">
        <f t="shared" si="1"/>
        <v>0.028743</v>
      </c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ht="33" customHeight="1">
      <c r="B112" s="3"/>
      <c r="C112" s="39"/>
      <c r="D112" s="36">
        <f t="shared" si="1"/>
        <v>0</v>
      </c>
      <c r="K112" s="3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ht="33" customHeight="1">
      <c r="B113" s="3"/>
      <c r="C113" s="72">
        <f>2050*1050*90</f>
        <v>193725000</v>
      </c>
      <c r="D113" s="36">
        <f t="shared" si="1"/>
        <v>0.193725</v>
      </c>
      <c r="K113" s="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ht="33" customHeight="1">
      <c r="B114" s="3"/>
      <c r="C114" s="20">
        <f>1140*460*775</f>
        <v>406410000</v>
      </c>
      <c r="D114" s="36">
        <f t="shared" si="1"/>
        <v>0.40641</v>
      </c>
      <c r="K114" s="3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ht="33" customHeight="1">
      <c r="B115" s="3"/>
      <c r="C115" s="20">
        <f>2030*1030*55</f>
        <v>114999500</v>
      </c>
      <c r="D115" s="36">
        <f t="shared" si="1"/>
        <v>0.1149995</v>
      </c>
      <c r="K115" s="3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45" s="1" customFormat="1" ht="33.75" customHeight="1">
      <c r="B116" s="3"/>
      <c r="C116" s="20">
        <f>1260*760*510</f>
        <v>488376000</v>
      </c>
      <c r="D116" s="36">
        <f t="shared" si="1"/>
        <v>0.488376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</row>
    <row r="117" spans="2:245" s="1" customFormat="1" ht="33.75" customHeight="1">
      <c r="B117" s="3"/>
      <c r="C117" s="20">
        <f>1230*730*55</f>
        <v>49384500</v>
      </c>
      <c r="D117" s="36">
        <f t="shared" si="1"/>
        <v>0.0493845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</row>
    <row r="118" spans="2:245" s="1" customFormat="1" ht="33.75" customHeight="1">
      <c r="B118" s="3"/>
      <c r="C118" s="20">
        <f>2040*590*610</f>
        <v>734196000</v>
      </c>
      <c r="D118" s="36">
        <f t="shared" si="1"/>
        <v>0.734196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</row>
    <row r="119" spans="2:245" s="1" customFormat="1" ht="33.75" customHeight="1">
      <c r="B119" s="3"/>
      <c r="C119" s="20">
        <f>2010*560*55</f>
        <v>61908000</v>
      </c>
      <c r="D119" s="36">
        <f t="shared" si="1"/>
        <v>0.061908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</row>
    <row r="120" spans="2:245" s="1" customFormat="1" ht="33.75" customHeight="1">
      <c r="B120" s="3"/>
      <c r="C120" s="20">
        <f>615*520*100</f>
        <v>31980000</v>
      </c>
      <c r="D120" s="36">
        <f t="shared" si="1"/>
        <v>0.03198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</row>
    <row r="121" spans="2:245" s="1" customFormat="1" ht="33.75" customHeight="1">
      <c r="B121" s="3"/>
      <c r="C121" s="20">
        <f>2340*590*610</f>
        <v>842166000</v>
      </c>
      <c r="D121" s="36">
        <f t="shared" si="1"/>
        <v>0.842166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</row>
    <row r="122" spans="2:245" s="1" customFormat="1" ht="33.75" customHeight="1">
      <c r="B122" s="3"/>
      <c r="C122" s="20">
        <f>2310*560*55</f>
        <v>71148000</v>
      </c>
      <c r="D122" s="36">
        <f t="shared" si="1"/>
        <v>0.071148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</row>
    <row r="123" spans="2:245" s="1" customFormat="1" ht="33.75" customHeight="1">
      <c r="B123" s="3"/>
      <c r="C123" s="20">
        <f>550*520*110</f>
        <v>31460000</v>
      </c>
      <c r="D123" s="36">
        <f t="shared" si="1"/>
        <v>0.03146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</row>
    <row r="124" spans="2:245" s="1" customFormat="1" ht="33.75" customHeight="1">
      <c r="B124" s="3"/>
      <c r="C124" s="20">
        <f>1860*510*950</f>
        <v>901170000</v>
      </c>
      <c r="D124" s="36">
        <f t="shared" si="1"/>
        <v>0.90117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</row>
    <row r="125" spans="2:245" s="1" customFormat="1" ht="33.75" customHeight="1">
      <c r="B125" s="3"/>
      <c r="C125" s="20">
        <f>1830*480*55</f>
        <v>48312000</v>
      </c>
      <c r="D125" s="36">
        <f t="shared" si="1"/>
        <v>0.048312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2:245" s="1" customFormat="1" ht="33.75" customHeight="1">
      <c r="B126" s="3"/>
      <c r="C126" s="20">
        <f>820*560*90</f>
        <v>41328000</v>
      </c>
      <c r="D126" s="36">
        <f t="shared" si="1"/>
        <v>0.041328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2:245" s="1" customFormat="1" ht="33.75" customHeight="1">
      <c r="B127" s="3"/>
      <c r="C127" s="20">
        <f>1260*460*140</f>
        <v>81144000</v>
      </c>
      <c r="D127" s="36">
        <f t="shared" si="1"/>
        <v>0.081144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2:245" s="1" customFormat="1" ht="33.75" customHeight="1">
      <c r="B128" s="3"/>
      <c r="C128" s="20">
        <f>560*455*710</f>
        <v>180908000</v>
      </c>
      <c r="D128" s="36">
        <f t="shared" si="1"/>
        <v>0.180908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2:245" s="1" customFormat="1" ht="33.75" customHeight="1">
      <c r="B129" s="3"/>
      <c r="C129" s="73">
        <f>1230*430*55</f>
        <v>29089500</v>
      </c>
      <c r="D129" s="36">
        <f t="shared" si="1"/>
        <v>0.0290895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2:245" s="1" customFormat="1" ht="33.75" customHeight="1">
      <c r="B130" s="3"/>
      <c r="C130" s="39"/>
      <c r="D130" s="36">
        <f t="shared" si="1"/>
        <v>0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2:245" s="1" customFormat="1" ht="33.75" customHeight="1">
      <c r="B131" s="3"/>
      <c r="C131" s="14">
        <f>1000*410*450</f>
        <v>184500000</v>
      </c>
      <c r="D131" s="36">
        <f t="shared" si="1"/>
        <v>0.1845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2:245" s="1" customFormat="1" ht="33.75" customHeight="1">
      <c r="B132" s="3"/>
      <c r="C132" s="20">
        <f>560*555*535</f>
        <v>166278000</v>
      </c>
      <c r="D132" s="36">
        <f t="shared" si="1"/>
        <v>0.166278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2:245" s="1" customFormat="1" ht="33.75" customHeight="1">
      <c r="B133" s="3"/>
      <c r="C133" s="20">
        <f>990*250*440</f>
        <v>108900000</v>
      </c>
      <c r="D133" s="36">
        <f t="shared" si="1"/>
        <v>0.1089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</row>
    <row r="134" spans="2:256" ht="33.75" customHeight="1">
      <c r="B134" s="3"/>
      <c r="C134" s="74">
        <f>540*470*420</f>
        <v>106596000</v>
      </c>
      <c r="D134" s="36">
        <f t="shared" si="1"/>
        <v>0.106596</v>
      </c>
      <c r="K134" s="3"/>
      <c r="IL134"/>
      <c r="IM134"/>
      <c r="IN134"/>
      <c r="IO134"/>
      <c r="IP134"/>
      <c r="IQ134"/>
      <c r="IR134"/>
      <c r="IS134"/>
      <c r="IT134"/>
      <c r="IU134"/>
      <c r="IV134"/>
    </row>
    <row r="135" spans="2:256" ht="33.75" customHeight="1">
      <c r="B135" s="3"/>
      <c r="C135" s="39"/>
      <c r="D135" s="36">
        <f t="shared" si="1"/>
        <v>0</v>
      </c>
      <c r="K135" s="3"/>
      <c r="IL135"/>
      <c r="IM135"/>
      <c r="IN135"/>
      <c r="IO135"/>
      <c r="IP135"/>
      <c r="IQ135"/>
      <c r="IR135"/>
      <c r="IS135"/>
      <c r="IT135"/>
      <c r="IU135"/>
      <c r="IV135"/>
    </row>
    <row r="136" spans="2:256" ht="33.75" customHeight="1">
      <c r="B136" s="3"/>
      <c r="C136" s="14">
        <f>750*580*470</f>
        <v>204450000</v>
      </c>
      <c r="D136" s="36">
        <f t="shared" si="1"/>
        <v>0.20445</v>
      </c>
      <c r="K136" s="3"/>
      <c r="IL136"/>
      <c r="IM136"/>
      <c r="IN136"/>
      <c r="IO136"/>
      <c r="IP136"/>
      <c r="IQ136"/>
      <c r="IR136"/>
      <c r="IS136"/>
      <c r="IT136"/>
      <c r="IU136"/>
      <c r="IV136"/>
    </row>
    <row r="137" spans="2:256" ht="33.75" customHeight="1">
      <c r="B137" s="3"/>
      <c r="C137" s="74">
        <f>760*580*880</f>
        <v>387904000</v>
      </c>
      <c r="D137" s="36">
        <f t="shared" si="1"/>
        <v>0.387904</v>
      </c>
      <c r="K137" s="3"/>
      <c r="IL137"/>
      <c r="IM137"/>
      <c r="IN137"/>
      <c r="IO137"/>
      <c r="IP137"/>
      <c r="IQ137"/>
      <c r="IR137"/>
      <c r="IS137"/>
      <c r="IT137"/>
      <c r="IU137"/>
      <c r="IV137"/>
    </row>
    <row r="138" spans="2:256" ht="33.75" customHeight="1">
      <c r="B138" s="3"/>
      <c r="C138" s="39"/>
      <c r="D138" s="36">
        <f t="shared" si="1"/>
        <v>0</v>
      </c>
      <c r="K138" s="3"/>
      <c r="IL138"/>
      <c r="IM138"/>
      <c r="IN138"/>
      <c r="IO138"/>
      <c r="IP138"/>
      <c r="IQ138"/>
      <c r="IR138"/>
      <c r="IS138"/>
      <c r="IT138"/>
      <c r="IU138"/>
      <c r="IV138"/>
    </row>
    <row r="139" spans="2:256" ht="33.75" customHeight="1">
      <c r="B139" s="3"/>
      <c r="C139" s="72">
        <f>655*505*275</f>
        <v>90963125</v>
      </c>
      <c r="D139" s="36">
        <f t="shared" si="1"/>
        <v>0.090963125</v>
      </c>
      <c r="K139" s="3"/>
      <c r="IL139"/>
      <c r="IM139"/>
      <c r="IN139"/>
      <c r="IO139"/>
      <c r="IP139"/>
      <c r="IQ139"/>
      <c r="IR139"/>
      <c r="IS139"/>
      <c r="IT139"/>
      <c r="IU139"/>
      <c r="IV139"/>
    </row>
    <row r="140" spans="2:256" ht="33.75" customHeight="1">
      <c r="B140" s="3"/>
      <c r="C140" s="20">
        <f>550*400*600</f>
        <v>132000000</v>
      </c>
      <c r="D140" s="36">
        <f t="shared" si="1"/>
        <v>0.132</v>
      </c>
      <c r="K140" s="3"/>
      <c r="IL140"/>
      <c r="IM140"/>
      <c r="IN140"/>
      <c r="IO140"/>
      <c r="IP140"/>
      <c r="IQ140"/>
      <c r="IR140"/>
      <c r="IS140"/>
      <c r="IT140"/>
      <c r="IU140"/>
      <c r="IV140"/>
    </row>
    <row r="141" spans="2:256" ht="33.75" customHeight="1">
      <c r="B141" s="3"/>
      <c r="C141" s="20">
        <f>1305*555*275</f>
        <v>199175625</v>
      </c>
      <c r="D141" s="36">
        <f t="shared" si="1"/>
        <v>0.199175625</v>
      </c>
      <c r="K141" s="3"/>
      <c r="IL141"/>
      <c r="IM141"/>
      <c r="IN141"/>
      <c r="IO141"/>
      <c r="IP141"/>
      <c r="IQ141"/>
      <c r="IR141"/>
      <c r="IS141"/>
      <c r="IT141"/>
      <c r="IU141"/>
      <c r="IV141"/>
    </row>
    <row r="142" spans="2:256" ht="33.75" customHeight="1">
      <c r="B142" s="3"/>
      <c r="C142" s="73">
        <f>1200*450*820</f>
        <v>442800000</v>
      </c>
      <c r="D142" s="36">
        <f t="shared" si="1"/>
        <v>0.4428</v>
      </c>
      <c r="K142" s="3"/>
      <c r="IL142"/>
      <c r="IM142"/>
      <c r="IN142"/>
      <c r="IO142"/>
      <c r="IP142"/>
      <c r="IQ142"/>
      <c r="IR142"/>
      <c r="IS142"/>
      <c r="IT142"/>
      <c r="IU142"/>
      <c r="IV142"/>
    </row>
    <row r="143" spans="2:256" ht="33.75" customHeight="1">
      <c r="B143" s="3"/>
      <c r="C143" s="39"/>
      <c r="D143" s="36">
        <f t="shared" si="1"/>
        <v>0</v>
      </c>
      <c r="K143" s="3"/>
      <c r="IL143"/>
      <c r="IM143"/>
      <c r="IN143"/>
      <c r="IO143"/>
      <c r="IP143"/>
      <c r="IQ143"/>
      <c r="IR143"/>
      <c r="IS143"/>
      <c r="IT143"/>
      <c r="IU143"/>
      <c r="IV143"/>
    </row>
    <row r="144" spans="2:256" ht="33.75" customHeight="1">
      <c r="B144" s="3"/>
      <c r="C144" s="14">
        <f>640*460*990</f>
        <v>291456000</v>
      </c>
      <c r="D144" s="36">
        <f t="shared" si="1"/>
        <v>0.291456</v>
      </c>
      <c r="K144" s="3"/>
      <c r="IL144"/>
      <c r="IM144"/>
      <c r="IN144"/>
      <c r="IO144"/>
      <c r="IP144"/>
      <c r="IQ144"/>
      <c r="IR144"/>
      <c r="IS144"/>
      <c r="IT144"/>
      <c r="IU144"/>
      <c r="IV144"/>
    </row>
    <row r="145" spans="10:256" ht="33.75" customHeight="1">
      <c r="J145" s="75"/>
      <c r="K145" s="76"/>
      <c r="IL145"/>
      <c r="IM145"/>
      <c r="IN145"/>
      <c r="IO145"/>
      <c r="IP145"/>
      <c r="IQ145"/>
      <c r="IR145"/>
      <c r="IS145"/>
      <c r="IT145"/>
      <c r="IU145"/>
      <c r="IV145"/>
    </row>
    <row r="146" spans="8:256" ht="33.75" customHeight="1">
      <c r="H146" s="39"/>
      <c r="I146" s="75"/>
      <c r="J146" s="75"/>
      <c r="K146" s="76"/>
      <c r="IL146"/>
      <c r="IM146"/>
      <c r="IN146"/>
      <c r="IO146"/>
      <c r="IP146"/>
      <c r="IQ146"/>
      <c r="IR146"/>
      <c r="IS146"/>
      <c r="IT146"/>
      <c r="IU146"/>
      <c r="IV146"/>
    </row>
    <row r="147" spans="8:256" ht="33.75" customHeight="1">
      <c r="H147" s="39"/>
      <c r="I147" s="75"/>
      <c r="J147" s="39"/>
      <c r="K147" s="76"/>
      <c r="IL147"/>
      <c r="IM147"/>
      <c r="IN147"/>
      <c r="IO147"/>
      <c r="IP147"/>
      <c r="IQ147"/>
      <c r="IR147"/>
      <c r="IS147"/>
      <c r="IT147"/>
      <c r="IU147"/>
      <c r="IV147"/>
    </row>
    <row r="148" spans="8:256" ht="33.75" customHeight="1">
      <c r="H148" s="39"/>
      <c r="I148" s="77"/>
      <c r="J148" s="39"/>
      <c r="IL148"/>
      <c r="IM148"/>
      <c r="IN148"/>
      <c r="IO148"/>
      <c r="IP148"/>
      <c r="IQ148"/>
      <c r="IR148"/>
      <c r="IS148"/>
      <c r="IT148"/>
      <c r="IU148"/>
      <c r="IV148"/>
    </row>
    <row r="149" spans="8:15" ht="33.75" customHeight="1">
      <c r="H149" s="39"/>
      <c r="I149" s="75"/>
      <c r="J149" s="39"/>
      <c r="N149" s="20">
        <f>990*440*450</f>
        <v>196020000</v>
      </c>
      <c r="O149" s="36">
        <f aca="true" t="shared" si="2" ref="O149:O163">N149/1000000000</f>
        <v>0.19602</v>
      </c>
    </row>
    <row r="150" spans="8:15" ht="33.75" customHeight="1">
      <c r="H150" s="39"/>
      <c r="I150" s="75"/>
      <c r="J150" s="39"/>
      <c r="N150" s="39"/>
      <c r="O150" s="36">
        <f t="shared" si="2"/>
        <v>0</v>
      </c>
    </row>
    <row r="151" spans="14:15" ht="33.75" customHeight="1">
      <c r="N151" s="14">
        <f>1000*410*450</f>
        <v>184500000</v>
      </c>
      <c r="O151" s="36">
        <f t="shared" si="2"/>
        <v>0.1845</v>
      </c>
    </row>
    <row r="152" spans="14:15" ht="33.75" customHeight="1">
      <c r="N152" s="20">
        <f>560*555*535</f>
        <v>166278000</v>
      </c>
      <c r="O152" s="36">
        <f t="shared" si="2"/>
        <v>0.166278</v>
      </c>
    </row>
    <row r="153" spans="14:15" ht="33.75" customHeight="1">
      <c r="N153" s="20">
        <f>990*250*440</f>
        <v>108900000</v>
      </c>
      <c r="O153" s="36">
        <f t="shared" si="2"/>
        <v>0.1089</v>
      </c>
    </row>
    <row r="154" spans="14:15" ht="33.75" customHeight="1">
      <c r="N154" s="74">
        <f>540*470*420</f>
        <v>106596000</v>
      </c>
      <c r="O154" s="36">
        <f t="shared" si="2"/>
        <v>0.106596</v>
      </c>
    </row>
    <row r="155" spans="14:15" ht="33.75" customHeight="1">
      <c r="N155" s="39"/>
      <c r="O155" s="36">
        <f t="shared" si="2"/>
        <v>0</v>
      </c>
    </row>
    <row r="156" spans="14:15" ht="33.75" customHeight="1">
      <c r="N156" s="14">
        <f>660*530*710</f>
        <v>248358000</v>
      </c>
      <c r="O156" s="36">
        <f t="shared" si="2"/>
        <v>0.248358</v>
      </c>
    </row>
    <row r="157" spans="14:15" ht="33.75" customHeight="1">
      <c r="N157" s="20">
        <f>710*560*1310</f>
        <v>520856000</v>
      </c>
      <c r="O157" s="36">
        <f t="shared" si="2"/>
        <v>0.520856</v>
      </c>
    </row>
    <row r="158" spans="14:15" ht="33.75" customHeight="1">
      <c r="N158" s="20">
        <f>910*560*1310</f>
        <v>667576000</v>
      </c>
      <c r="O158" s="36">
        <f t="shared" si="2"/>
        <v>0.667576</v>
      </c>
    </row>
    <row r="159" spans="14:15" ht="33.75" customHeight="1">
      <c r="N159" s="20">
        <f>1310*560*960</f>
        <v>704256000</v>
      </c>
      <c r="O159" s="36">
        <f t="shared" si="2"/>
        <v>0.704256</v>
      </c>
    </row>
    <row r="160" spans="14:15" ht="33.75" customHeight="1">
      <c r="N160" s="74">
        <f>1310*560*385</f>
        <v>282436000</v>
      </c>
      <c r="O160" s="36">
        <f t="shared" si="2"/>
        <v>0.282436</v>
      </c>
    </row>
    <row r="161" spans="14:15" ht="33.75" customHeight="1">
      <c r="N161" s="39"/>
      <c r="O161" s="36">
        <f t="shared" si="2"/>
        <v>0</v>
      </c>
    </row>
    <row r="162" spans="14:15" ht="33.75" customHeight="1">
      <c r="N162" s="72">
        <f>655*505*275</f>
        <v>90963125</v>
      </c>
      <c r="O162" s="36">
        <f t="shared" si="2"/>
        <v>0.090963125</v>
      </c>
    </row>
    <row r="163" spans="14:15" ht="33.75" customHeight="1">
      <c r="N163" s="78">
        <f>550*400*600</f>
        <v>132000000</v>
      </c>
      <c r="O163" s="36">
        <f t="shared" si="2"/>
        <v>0.132</v>
      </c>
    </row>
    <row r="164" spans="16:18" ht="35.25" customHeight="1">
      <c r="P164" s="39"/>
      <c r="Q164" s="39"/>
      <c r="R164" s="39"/>
    </row>
    <row r="165" spans="14:18" ht="35.25" customHeight="1">
      <c r="N165" s="49">
        <f>662*532*712</f>
        <v>250755008</v>
      </c>
      <c r="O165" s="36">
        <f>N165/1000000000</f>
        <v>0.250755008</v>
      </c>
      <c r="P165" s="79"/>
      <c r="Q165" s="35"/>
      <c r="R165" s="39"/>
    </row>
    <row r="166" spans="14:18" ht="35.25" customHeight="1">
      <c r="N166" s="49">
        <f>712*562*1312</f>
        <v>524988928</v>
      </c>
      <c r="O166" s="36">
        <f aca="true" t="shared" si="3" ref="O166:O175">N166/1000000000</f>
        <v>0.524988928</v>
      </c>
      <c r="P166" s="79"/>
      <c r="Q166" s="35"/>
      <c r="R166" s="39"/>
    </row>
    <row r="167" spans="14:18" ht="35.25" customHeight="1">
      <c r="N167" s="55">
        <f>912*562*1312</f>
        <v>672457728</v>
      </c>
      <c r="O167" s="36">
        <f t="shared" si="3"/>
        <v>0.672457728</v>
      </c>
      <c r="P167" s="79"/>
      <c r="Q167" s="38"/>
      <c r="R167" s="39"/>
    </row>
    <row r="168" spans="14:18" ht="35.25" customHeight="1">
      <c r="N168" s="49">
        <f>1310*560*960</f>
        <v>704256000</v>
      </c>
      <c r="O168" s="36">
        <f t="shared" si="3"/>
        <v>0.704256</v>
      </c>
      <c r="P168" s="79"/>
      <c r="Q168" s="35"/>
      <c r="R168" s="39"/>
    </row>
    <row r="169" spans="14:18" ht="35.25" customHeight="1">
      <c r="N169" s="49">
        <f>1310*580*420</f>
        <v>319116000</v>
      </c>
      <c r="O169" s="36">
        <f t="shared" si="3"/>
        <v>0.319116</v>
      </c>
      <c r="P169" s="79"/>
      <c r="Q169" s="35"/>
      <c r="R169" s="39"/>
    </row>
    <row r="170" spans="14:15" ht="34.5" customHeight="1">
      <c r="N170" s="39"/>
      <c r="O170" s="36">
        <f t="shared" si="3"/>
        <v>0</v>
      </c>
    </row>
    <row r="171" spans="14:15" ht="42.75" customHeight="1">
      <c r="N171" s="63">
        <f>712*532*712</f>
        <v>269694208</v>
      </c>
      <c r="O171" s="36">
        <f t="shared" si="3"/>
        <v>0.269694208</v>
      </c>
    </row>
    <row r="172" spans="14:15" ht="42.75" customHeight="1">
      <c r="N172" s="61">
        <f>912*532*1312</f>
        <v>636561408</v>
      </c>
      <c r="O172" s="36">
        <f t="shared" si="3"/>
        <v>0.636561408</v>
      </c>
    </row>
    <row r="173" spans="14:18" ht="35.25" customHeight="1">
      <c r="N173" s="49">
        <f>812*532*1312</f>
        <v>566763008</v>
      </c>
      <c r="O173" s="36">
        <f t="shared" si="3"/>
        <v>0.566763008</v>
      </c>
      <c r="P173" s="79"/>
      <c r="Q173" s="35"/>
      <c r="R173" s="39"/>
    </row>
    <row r="174" spans="14:15" ht="42.75" customHeight="1">
      <c r="N174" s="63">
        <f>1310*560*960</f>
        <v>704256000</v>
      </c>
      <c r="O174" s="36">
        <f t="shared" si="3"/>
        <v>0.704256</v>
      </c>
    </row>
    <row r="175" spans="14:15" ht="42.75" customHeight="1">
      <c r="N175" s="63">
        <f>1310*580*420</f>
        <v>319116000</v>
      </c>
      <c r="O175" s="36">
        <f t="shared" si="3"/>
        <v>0.319116</v>
      </c>
    </row>
  </sheetData>
  <sheetProtection/>
  <mergeCells count="3">
    <mergeCell ref="B1:L1"/>
    <mergeCell ref="B3:L3"/>
    <mergeCell ref="B8:J8"/>
  </mergeCells>
  <printOptions/>
  <pageMargins left="0.31" right="0.12" top="0.35" bottom="0.3" header="0.18" footer="0.29"/>
  <pageSetup horizontalDpi="30066" verticalDpi="30066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Wang</dc:creator>
  <cp:keywords/>
  <dc:description/>
  <cp:lastModifiedBy>☆镜子%</cp:lastModifiedBy>
  <dcterms:created xsi:type="dcterms:W3CDTF">2017-10-14T09:12:09Z</dcterms:created>
  <dcterms:modified xsi:type="dcterms:W3CDTF">2018-09-19T02:09:15Z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